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>
    <definedName name="_xlnm.Print_Area" localSheetId="0">'Arkusz1'!$A$2:$K$45</definedName>
    <definedName name="_xlnm_Print_Area" localSheetId="0">'Arkusz1'!$A$2:$K$45</definedName>
  </definedNames>
  <calcPr fullCalcOnLoad="1"/>
</workbook>
</file>

<file path=xl/sharedStrings.xml><?xml version="1.0" encoding="utf-8"?>
<sst xmlns="http://schemas.openxmlformats.org/spreadsheetml/2006/main" count="44" uniqueCount="41">
  <si>
    <r>
      <rPr>
        <b/>
        <sz val="11"/>
        <rFont val="Times New Roman"/>
        <family val="1"/>
      </rPr>
      <t xml:space="preserve">Załącznik nr 3 </t>
    </r>
    <r>
      <rPr>
        <sz val="11"/>
        <rFont val="Times New Roman"/>
        <family val="1"/>
      </rPr>
      <t xml:space="preserve">do Uchwały Nr LIV/247./18 Rady Miejskiej Mieroszowa z dnia 26.04.2018 r. </t>
    </r>
  </si>
  <si>
    <t xml:space="preserve"> </t>
  </si>
  <si>
    <t xml:space="preserve">Propozycja zadań inwestycyjnych planowanych do realizacji w 2018 r. </t>
  </si>
  <si>
    <t>Lp.</t>
  </si>
  <si>
    <t>Wyszczególnienie</t>
  </si>
  <si>
    <t>Dział</t>
  </si>
  <si>
    <t>Rozdz</t>
  </si>
  <si>
    <t>Data rozpoczęcia</t>
  </si>
  <si>
    <t>Stan zaawansowania robót do 31.12.2017 r.</t>
  </si>
  <si>
    <t>Wartość kosztorysowa</t>
  </si>
  <si>
    <t>Planowane wydatki w 2018</t>
  </si>
  <si>
    <t>Środki zewnętrzne</t>
  </si>
  <si>
    <t xml:space="preserve"> Środki niezbędne do realizacji inwestycji po roku 2018</t>
  </si>
  <si>
    <t xml:space="preserve">Uwagi                     </t>
  </si>
  <si>
    <t>Planowany termin zakończenia</t>
  </si>
  <si>
    <t>Środki własne budżet gminy</t>
  </si>
  <si>
    <t>Wykonanie przebudowy ulicy Wysokiej                          w Mieroszowie wraz z remontem mostu              przy ul. Powstańców</t>
  </si>
  <si>
    <t>600</t>
  </si>
  <si>
    <t>60016</t>
  </si>
  <si>
    <t>Przebudowa drogi gminnej ul. Leśnej w Mieroszowie</t>
  </si>
  <si>
    <t xml:space="preserve">Przebudowa dróg wewnętrznych zlokalizowanych na terenie nieruchomości oznaczonych w ewidencji jako działki nr 395/7 i 395/14 obr. Mieroszów 2 przy ul. Sportowej w Mieroszowie 
</t>
  </si>
  <si>
    <t>Termomodernizacja budynku Publicznej Szkoły Podstawowej w Mieroszowie przy ul. Wolności 19</t>
  </si>
  <si>
    <t>Renowacja budynku Mieroszowskiego Centrum Kultury przy ul. Sportowej w Mieroszowie w zakresie elewacji i instalacji gazowej</t>
  </si>
  <si>
    <t>Przebudowa pomieszczeń budynku przy              ul. Wolności 29 w Mieroszowie w ramach działania „Inwestycje w infrastrukturę społeczną”</t>
  </si>
  <si>
    <t>Wykonanie instalacji ppoż. w budynku Urzędu Miejskiego w Mieroszowie</t>
  </si>
  <si>
    <t>Informatyzacja Urzędu Miejskiego</t>
  </si>
  <si>
    <t>Wspólnymi siłami przeciw klęskom żywiołowym</t>
  </si>
  <si>
    <t xml:space="preserve">Wykonanie oświetlenia drogowego na terenie Gminy Mieroszów </t>
  </si>
  <si>
    <t>Podłączenie budynków do zbiorczego systemu kanalizacyjnego w Gminie Mieroszów – projekt realizowany przez ZGKiM „Mieroszów”              Sp. z o.o.</t>
  </si>
  <si>
    <t>Dofinansowanie budowy przydomowych oczyszczalni ścieków.</t>
  </si>
  <si>
    <t>Poprawa środowiska naturalnego w Gminie Mieroszów - dotacje celowe dla wspólnot mieszkaniowych oraz osób fizycznych na zmianę systemu ogrzewania w ramach programu "Ograniczenie niskiej emisji na obszarze województwa dolnośląskiego"</t>
  </si>
  <si>
    <t>Dokumentacja na wykonanie boiska wielofunkcyjnego przy Zespole Szkolno-Przedszkolnym im. Janusza Korczaka w Sokołowsku</t>
  </si>
  <si>
    <t>Rewitalizacja przestrzeni publicznej na terenie Gminy Mieroszów</t>
  </si>
  <si>
    <t>Budowa oraz przebudowa ogólnodostępnej infrastruktury rekreacyjnej na terenie Gminy Mieroszów</t>
  </si>
  <si>
    <t>Budowa ogólnodostępnej infrastruktury rekreacyjnej w Mieroszowie przy ul. Stefana Żeromskiego</t>
  </si>
  <si>
    <t>Rewitalizacja obiektów sportowych na terenie Gminy Mieroszów - teren rekreacyjny przy               ul. Sportowej</t>
  </si>
  <si>
    <t>Rozwój potencjału przyrodniczego i kulturowego na pograniczu polsko-czeskim</t>
  </si>
  <si>
    <t>Ograniczenie niskiej emisji transportowej                 w Gminie Mieroszów poprzez budowę Park&amp;Ride, Bike&amp;Ride oraz wymianę oświetlenia na energooszczędne.</t>
  </si>
  <si>
    <t>Przygotowanie dokumentacji pod przyszłe inwestycje</t>
  </si>
  <si>
    <t>Rewitalizacja przestrzeni publicznej na terenie Gminy Mieroszów - Zagospodarowanie skweru w miejscowości Sokołowsko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</si>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</sst>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"/>
    <numFmt numFmtId="168" formatCode="#,##0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2" fillId="0" borderId="1" xfId="20" applyFont="1" applyBorder="1" applyAlignment="1">
      <alignment horizontal="left" wrapText="1"/>
      <protection/>
    </xf>
    <xf numFmtId="164" fontId="1" fillId="0" borderId="0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horizontal="center" vertical="center" textRotation="255"/>
      <protection/>
    </xf>
    <xf numFmtId="164" fontId="4" fillId="0" borderId="3" xfId="20" applyFont="1" applyBorder="1" applyAlignment="1">
      <alignment horizontal="center" vertical="center" wrapText="1"/>
      <protection/>
    </xf>
    <xf numFmtId="165" fontId="4" fillId="0" borderId="3" xfId="20" applyNumberFormat="1" applyFont="1" applyBorder="1" applyAlignment="1">
      <alignment horizontal="center" vertical="center" wrapText="1"/>
      <protection/>
    </xf>
    <xf numFmtId="165" fontId="4" fillId="0" borderId="4" xfId="20" applyNumberFormat="1" applyFont="1" applyBorder="1" applyAlignment="1">
      <alignment horizontal="center" vertical="center" wrapText="1"/>
      <protection/>
    </xf>
    <xf numFmtId="164" fontId="1" fillId="0" borderId="5" xfId="20" applyFont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5" fontId="4" fillId="0" borderId="7" xfId="20" applyNumberFormat="1" applyFont="1" applyBorder="1" applyAlignment="1">
      <alignment horizontal="center" vertical="center" wrapText="1"/>
      <protection/>
    </xf>
    <xf numFmtId="164" fontId="1" fillId="0" borderId="7" xfId="20" applyFont="1" applyFill="1" applyBorder="1" applyAlignment="1">
      <alignment horizontal="center" vertical="center"/>
      <protection/>
    </xf>
    <xf numFmtId="164" fontId="1" fillId="0" borderId="7" xfId="20" applyFont="1" applyFill="1" applyBorder="1" applyAlignment="1">
      <alignment horizontal="left" vertical="center" wrapText="1"/>
      <protection/>
    </xf>
    <xf numFmtId="166" fontId="1" fillId="0" borderId="7" xfId="20" applyNumberFormat="1" applyFont="1" applyFill="1" applyBorder="1" applyAlignment="1">
      <alignment horizontal="center" vertical="center"/>
      <protection/>
    </xf>
    <xf numFmtId="166" fontId="1" fillId="0" borderId="8" xfId="20" applyNumberFormat="1" applyFont="1" applyFill="1" applyBorder="1" applyAlignment="1">
      <alignment horizontal="center" vertical="center"/>
      <protection/>
    </xf>
    <xf numFmtId="164" fontId="1" fillId="0" borderId="7" xfId="20" applyFont="1" applyFill="1" applyBorder="1" applyAlignment="1">
      <alignment horizontal="center" vertical="center" wrapText="1"/>
      <protection/>
    </xf>
    <xf numFmtId="165" fontId="1" fillId="0" borderId="9" xfId="20" applyNumberFormat="1" applyFont="1" applyFill="1" applyBorder="1" applyAlignment="1">
      <alignment horizontal="center" vertical="center" wrapText="1"/>
      <protection/>
    </xf>
    <xf numFmtId="165" fontId="1" fillId="0" borderId="7" xfId="20" applyNumberFormat="1" applyFont="1" applyFill="1" applyBorder="1" applyAlignment="1">
      <alignment horizontal="center" vertical="center" wrapText="1"/>
      <protection/>
    </xf>
    <xf numFmtId="164" fontId="1" fillId="0" borderId="7" xfId="20" applyFont="1" applyFill="1" applyBorder="1" applyAlignment="1">
      <alignment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7" xfId="20" applyFont="1" applyFill="1" applyBorder="1" applyAlignment="1">
      <alignment horizontal="center" wrapText="1"/>
      <protection/>
    </xf>
    <xf numFmtId="164" fontId="1" fillId="2" borderId="7" xfId="20" applyNumberFormat="1" applyFont="1" applyFill="1" applyBorder="1" applyAlignment="1">
      <alignment horizontal="center" vertical="center"/>
      <protection/>
    </xf>
    <xf numFmtId="165" fontId="1" fillId="2" borderId="7" xfId="20" applyNumberFormat="1" applyFont="1" applyFill="1" applyBorder="1" applyAlignment="1">
      <alignment horizontal="center" vertical="center" wrapText="1"/>
      <protection/>
    </xf>
    <xf numFmtId="164" fontId="5" fillId="0" borderId="7" xfId="20" applyFont="1" applyFill="1" applyBorder="1" applyAlignment="1">
      <alignment wrapText="1"/>
      <protection/>
    </xf>
    <xf numFmtId="167" fontId="1" fillId="2" borderId="7" xfId="20" applyNumberFormat="1" applyFont="1" applyFill="1" applyBorder="1" applyAlignment="1">
      <alignment horizontal="center" vertical="center"/>
      <protection/>
    </xf>
    <xf numFmtId="165" fontId="1" fillId="0" borderId="7" xfId="20" applyNumberFormat="1" applyFont="1" applyFill="1" applyBorder="1" applyAlignment="1">
      <alignment horizontal="center" vertical="center"/>
      <protection/>
    </xf>
    <xf numFmtId="167" fontId="1" fillId="0" borderId="7" xfId="20" applyNumberFormat="1" applyFont="1" applyFill="1" applyBorder="1" applyAlignment="1">
      <alignment horizontal="center" vertical="center"/>
      <protection/>
    </xf>
    <xf numFmtId="164" fontId="1" fillId="2" borderId="7" xfId="20" applyFont="1" applyFill="1" applyBorder="1" applyAlignment="1">
      <alignment horizontal="center" vertical="center"/>
      <protection/>
    </xf>
    <xf numFmtId="164" fontId="1" fillId="3" borderId="0" xfId="20" applyFont="1" applyFill="1">
      <alignment/>
      <protection/>
    </xf>
    <xf numFmtId="164" fontId="1" fillId="3" borderId="7" xfId="20" applyFont="1" applyFill="1" applyBorder="1" applyAlignment="1">
      <alignment horizontal="center" vertical="center"/>
      <protection/>
    </xf>
    <xf numFmtId="164" fontId="1" fillId="3" borderId="7" xfId="20" applyFont="1" applyFill="1" applyBorder="1" applyAlignment="1">
      <alignment horizontal="left" vertical="center"/>
      <protection/>
    </xf>
    <xf numFmtId="165" fontId="1" fillId="3" borderId="7" xfId="20" applyNumberFormat="1" applyFont="1" applyFill="1" applyBorder="1" applyAlignment="1">
      <alignment horizontal="center" vertical="center"/>
      <protection/>
    </xf>
    <xf numFmtId="164" fontId="1" fillId="3" borderId="7" xfId="20" applyFont="1" applyFill="1" applyBorder="1" applyAlignment="1">
      <alignment horizontal="center" vertical="center" wrapText="1"/>
      <protection/>
    </xf>
    <xf numFmtId="164" fontId="1" fillId="3" borderId="3" xfId="20" applyFont="1" applyFill="1" applyBorder="1" applyAlignment="1">
      <alignment horizontal="center" vertical="center"/>
      <protection/>
    </xf>
    <xf numFmtId="164" fontId="1" fillId="3" borderId="3" xfId="20" applyFont="1" applyFill="1" applyBorder="1" applyAlignment="1">
      <alignment horizontal="left" vertical="center" wrapText="1"/>
      <protection/>
    </xf>
    <xf numFmtId="165" fontId="1" fillId="3" borderId="3" xfId="20" applyNumberFormat="1" applyFont="1" applyFill="1" applyBorder="1" applyAlignment="1">
      <alignment horizontal="center" vertical="center"/>
      <protection/>
    </xf>
    <xf numFmtId="165" fontId="1" fillId="3" borderId="3" xfId="20" applyNumberFormat="1" applyFont="1" applyFill="1" applyBorder="1" applyAlignment="1">
      <alignment horizontal="center" vertical="center" wrapText="1"/>
      <protection/>
    </xf>
    <xf numFmtId="168" fontId="1" fillId="0" borderId="7" xfId="20" applyNumberFormat="1" applyFont="1" applyFill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left" vertical="center" wrapText="1"/>
      <protection/>
    </xf>
    <xf numFmtId="164" fontId="1" fillId="2" borderId="3" xfId="20" applyFont="1" applyFill="1" applyBorder="1" applyAlignment="1">
      <alignment horizontal="center" vertical="center"/>
      <protection/>
    </xf>
    <xf numFmtId="165" fontId="1" fillId="2" borderId="6" xfId="20" applyNumberFormat="1" applyFont="1" applyFill="1" applyBorder="1" applyAlignment="1">
      <alignment horizontal="center" vertical="center" wrapText="1"/>
      <protection/>
    </xf>
    <xf numFmtId="165" fontId="1" fillId="2" borderId="6" xfId="20" applyNumberFormat="1" applyFont="1" applyFill="1" applyBorder="1" applyAlignment="1">
      <alignment horizontal="center" vertical="center"/>
      <protection/>
    </xf>
    <xf numFmtId="165" fontId="1" fillId="2" borderId="3" xfId="20" applyNumberFormat="1" applyFont="1" applyFill="1" applyBorder="1" applyAlignment="1">
      <alignment horizontal="center" vertical="center"/>
      <protection/>
    </xf>
    <xf numFmtId="164" fontId="1" fillId="2" borderId="7" xfId="20" applyFont="1" applyFill="1" applyBorder="1" applyAlignment="1">
      <alignment horizontal="center" wrapText="1"/>
      <protection/>
    </xf>
    <xf numFmtId="164" fontId="1" fillId="2" borderId="10" xfId="20" applyFont="1" applyFill="1" applyBorder="1" applyAlignment="1">
      <alignment horizontal="center" vertical="center" wrapText="1"/>
      <protection/>
    </xf>
    <xf numFmtId="164" fontId="1" fillId="2" borderId="0" xfId="20" applyFont="1" applyFill="1">
      <alignment/>
      <protection/>
    </xf>
    <xf numFmtId="165" fontId="1" fillId="0" borderId="3" xfId="20" applyNumberFormat="1" applyFont="1" applyFill="1" applyBorder="1" applyAlignment="1">
      <alignment horizontal="center" vertical="center"/>
      <protection/>
    </xf>
    <xf numFmtId="165" fontId="1" fillId="0" borderId="6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center" wrapText="1"/>
      <protection/>
    </xf>
    <xf numFmtId="165" fontId="1" fillId="0" borderId="10" xfId="20" applyNumberFormat="1" applyFont="1" applyFill="1" applyBorder="1" applyAlignment="1">
      <alignment horizontal="center" vertical="center" wrapText="1"/>
      <protection/>
    </xf>
    <xf numFmtId="164" fontId="1" fillId="0" borderId="3" xfId="20" applyFont="1" applyFill="1" applyBorder="1" applyAlignment="1">
      <alignment horizontal="center" wrapText="1"/>
      <protection/>
    </xf>
    <xf numFmtId="164" fontId="1" fillId="0" borderId="3" xfId="20" applyFont="1" applyFill="1" applyBorder="1" applyAlignment="1">
      <alignment horizontal="center" vertical="center"/>
      <protection/>
    </xf>
    <xf numFmtId="164" fontId="1" fillId="0" borderId="10" xfId="20" applyFont="1" applyFill="1" applyBorder="1" applyAlignment="1">
      <alignment horizontal="center" vertical="center" wrapText="1"/>
      <protection/>
    </xf>
    <xf numFmtId="164" fontId="1" fillId="0" borderId="3" xfId="20" applyFont="1" applyFill="1" applyBorder="1" applyAlignment="1">
      <alignment horizontal="left" vertical="center" wrapText="1"/>
      <protection/>
    </xf>
    <xf numFmtId="165" fontId="1" fillId="0" borderId="3" xfId="20" applyNumberFormat="1" applyFont="1" applyFill="1" applyBorder="1" applyAlignment="1">
      <alignment horizontal="center" vertical="center" wrapText="1"/>
      <protection/>
    </xf>
    <xf numFmtId="164" fontId="1" fillId="0" borderId="7" xfId="20" applyFont="1" applyFill="1" applyBorder="1" applyAlignment="1">
      <alignment horizontal="left" vertical="top" wrapText="1"/>
      <protection/>
    </xf>
    <xf numFmtId="164" fontId="1" fillId="3" borderId="7" xfId="20" applyFont="1" applyFill="1" applyBorder="1" applyAlignment="1">
      <alignment horizontal="left" vertical="center" wrapText="1"/>
      <protection/>
    </xf>
    <xf numFmtId="165" fontId="1" fillId="3" borderId="7" xfId="20" applyNumberFormat="1" applyFont="1" applyFill="1" applyBorder="1" applyAlignment="1">
      <alignment horizontal="center" vertical="center" wrapText="1"/>
      <protection/>
    </xf>
    <xf numFmtId="164" fontId="1" fillId="3" borderId="7" xfId="20" applyFont="1" applyFill="1" applyBorder="1" applyAlignment="1">
      <alignment horizontal="center" wrapText="1"/>
      <protection/>
    </xf>
    <xf numFmtId="164" fontId="2" fillId="0" borderId="11" xfId="20" applyFont="1" applyBorder="1" applyAlignment="1">
      <alignment horizontal="right" vertical="center"/>
      <protection/>
    </xf>
    <xf numFmtId="165" fontId="2" fillId="0" borderId="12" xfId="20" applyNumberFormat="1" applyFont="1" applyBorder="1" applyAlignment="1">
      <alignment horizontal="right" vertical="center"/>
      <protection/>
    </xf>
    <xf numFmtId="165" fontId="2" fillId="0" borderId="13" xfId="20" applyNumberFormat="1" applyFont="1" applyBorder="1" applyAlignment="1">
      <alignment horizontal="right" vertical="center"/>
      <protection/>
    </xf>
    <xf numFmtId="165" fontId="2" fillId="0" borderId="14" xfId="20" applyNumberFormat="1" applyFont="1" applyBorder="1" applyAlignment="1">
      <alignment horizontal="right" vertical="center"/>
      <protection/>
    </xf>
    <xf numFmtId="165" fontId="2" fillId="0" borderId="3" xfId="20" applyNumberFormat="1" applyFont="1" applyFill="1" applyBorder="1" applyAlignment="1">
      <alignment horizontal="center" vertical="center" wrapText="1"/>
      <protection/>
    </xf>
    <xf numFmtId="165" fontId="1" fillId="0" borderId="15" xfId="20" applyNumberFormat="1" applyFont="1" applyBorder="1" applyAlignment="1">
      <alignment/>
      <protection/>
    </xf>
    <xf numFmtId="165" fontId="2" fillId="0" borderId="16" xfId="20" applyNumberFormat="1" applyFont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view="pageBreakPreview" zoomScaleSheetLayoutView="100" workbookViewId="0" topLeftCell="A1">
      <selection activeCell="A2" sqref="A2"/>
    </sheetView>
  </sheetViews>
  <sheetFormatPr defaultColWidth="8.00390625" defaultRowHeight="12.75"/>
  <cols>
    <col min="1" max="1" width="4.421875" style="1" customWidth="1"/>
    <col min="2" max="2" width="42.28125" style="1" customWidth="1"/>
    <col min="3" max="3" width="9.421875" style="1" customWidth="1"/>
    <col min="4" max="4" width="8.28125" style="1" customWidth="1"/>
    <col min="5" max="5" width="11.421875" style="1" customWidth="1"/>
    <col min="6" max="7" width="14.28125" style="2" customWidth="1"/>
    <col min="8" max="8" width="12.8515625" style="2" customWidth="1"/>
    <col min="9" max="9" width="14.28125" style="2" customWidth="1"/>
    <col min="10" max="10" width="15.57421875" style="2" customWidth="1"/>
    <col min="11" max="11" width="18.421875" style="1" customWidth="1"/>
    <col min="12" max="16384" width="9.00390625" style="1" customWidth="1"/>
  </cols>
  <sheetData>
    <row r="2" spans="1:11" ht="31.5" customHeight="1">
      <c r="A2" s="3" t="s">
        <v>0</v>
      </c>
      <c r="B2" s="3"/>
      <c r="C2" s="4" t="s">
        <v>1</v>
      </c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2.25" customHeight="1">
      <c r="A6" s="6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  <c r="K6" s="11" t="s">
        <v>13</v>
      </c>
    </row>
    <row r="7" spans="1:11" ht="56.25" customHeight="1">
      <c r="A7" s="6"/>
      <c r="B7" s="6"/>
      <c r="C7" s="7"/>
      <c r="D7" s="7"/>
      <c r="E7" s="12" t="s">
        <v>14</v>
      </c>
      <c r="F7" s="9"/>
      <c r="G7" s="9"/>
      <c r="H7" s="9"/>
      <c r="I7" s="13" t="s">
        <v>15</v>
      </c>
      <c r="J7" s="10"/>
      <c r="K7" s="11"/>
    </row>
    <row r="8" spans="1:11" ht="31.5" customHeight="1">
      <c r="A8" s="14">
        <v>1</v>
      </c>
      <c r="B8" s="15" t="s">
        <v>16</v>
      </c>
      <c r="C8" s="16" t="s">
        <v>17</v>
      </c>
      <c r="D8" s="17" t="s">
        <v>18</v>
      </c>
      <c r="E8" s="18">
        <v>2018</v>
      </c>
      <c r="F8" s="19">
        <v>76379.85</v>
      </c>
      <c r="G8" s="20">
        <v>2250000</v>
      </c>
      <c r="H8" s="20">
        <v>350000</v>
      </c>
      <c r="I8" s="20">
        <v>350000</v>
      </c>
      <c r="J8" s="20">
        <f>G8-H8-F8</f>
        <v>1823620.15</v>
      </c>
      <c r="K8" s="21"/>
    </row>
    <row r="9" spans="1:11" ht="25.5" customHeight="1">
      <c r="A9" s="14"/>
      <c r="B9" s="15"/>
      <c r="C9" s="16"/>
      <c r="D9" s="17"/>
      <c r="E9" s="18">
        <v>2021</v>
      </c>
      <c r="F9" s="19"/>
      <c r="G9" s="20"/>
      <c r="H9" s="20"/>
      <c r="I9" s="20"/>
      <c r="J9" s="20"/>
      <c r="K9" s="21"/>
    </row>
    <row r="10" spans="1:11" ht="34.5" customHeight="1">
      <c r="A10" s="14">
        <v>2</v>
      </c>
      <c r="B10" s="15" t="s">
        <v>19</v>
      </c>
      <c r="C10" s="14">
        <v>600</v>
      </c>
      <c r="D10" s="22">
        <v>60016</v>
      </c>
      <c r="E10" s="18">
        <v>2018</v>
      </c>
      <c r="F10" s="19">
        <v>0</v>
      </c>
      <c r="G10" s="20">
        <v>600000</v>
      </c>
      <c r="H10" s="20">
        <v>30000</v>
      </c>
      <c r="I10" s="20">
        <v>30000</v>
      </c>
      <c r="J10" s="20">
        <v>570000</v>
      </c>
      <c r="K10" s="21"/>
    </row>
    <row r="11" spans="1:11" ht="78" customHeight="1">
      <c r="A11" s="14">
        <v>3</v>
      </c>
      <c r="B11" s="15" t="s">
        <v>20</v>
      </c>
      <c r="C11" s="16" t="s">
        <v>17</v>
      </c>
      <c r="D11" s="17" t="s">
        <v>18</v>
      </c>
      <c r="E11" s="18">
        <v>2018</v>
      </c>
      <c r="F11" s="19">
        <v>0</v>
      </c>
      <c r="G11" s="20">
        <v>5535</v>
      </c>
      <c r="H11" s="20">
        <v>5535</v>
      </c>
      <c r="I11" s="20">
        <v>5535</v>
      </c>
      <c r="J11" s="20">
        <v>0</v>
      </c>
      <c r="K11" s="23"/>
    </row>
    <row r="12" spans="1:11" ht="30.75" customHeight="1">
      <c r="A12" s="24">
        <v>4</v>
      </c>
      <c r="B12" s="15" t="s">
        <v>21</v>
      </c>
      <c r="C12" s="14">
        <v>700</v>
      </c>
      <c r="D12" s="14">
        <v>70005</v>
      </c>
      <c r="E12" s="18">
        <v>2017</v>
      </c>
      <c r="F12" s="20">
        <f>1170527.15+42000</f>
        <v>1212527.15</v>
      </c>
      <c r="G12" s="20">
        <f>F12+H12</f>
        <v>2112527.15</v>
      </c>
      <c r="H12" s="20">
        <v>900000</v>
      </c>
      <c r="I12" s="20">
        <v>765000</v>
      </c>
      <c r="J12" s="25">
        <f>G12-H12-F12</f>
        <v>0</v>
      </c>
      <c r="K12" s="26"/>
    </row>
    <row r="13" spans="1:11" ht="42" customHeight="1">
      <c r="A13" s="24"/>
      <c r="B13" s="15"/>
      <c r="C13" s="14"/>
      <c r="D13" s="14"/>
      <c r="E13" s="18">
        <v>2018</v>
      </c>
      <c r="F13" s="20"/>
      <c r="G13" s="20"/>
      <c r="H13" s="20"/>
      <c r="I13" s="20">
        <f>H12-I12</f>
        <v>135000</v>
      </c>
      <c r="J13" s="25"/>
      <c r="K13" s="26"/>
    </row>
    <row r="14" spans="1:11" ht="43.5" customHeight="1">
      <c r="A14" s="27">
        <v>5</v>
      </c>
      <c r="B14" s="15" t="s">
        <v>22</v>
      </c>
      <c r="C14" s="14">
        <v>700</v>
      </c>
      <c r="D14" s="14">
        <v>70005</v>
      </c>
      <c r="E14" s="14">
        <v>2018</v>
      </c>
      <c r="F14" s="28">
        <v>0</v>
      </c>
      <c r="G14" s="28">
        <v>90000</v>
      </c>
      <c r="H14" s="20">
        <v>90000</v>
      </c>
      <c r="I14" s="28">
        <v>90000</v>
      </c>
      <c r="J14" s="20">
        <v>0</v>
      </c>
      <c r="K14" s="23"/>
    </row>
    <row r="15" spans="1:11" ht="26.25" customHeight="1">
      <c r="A15" s="29">
        <v>6</v>
      </c>
      <c r="B15" s="15" t="s">
        <v>23</v>
      </c>
      <c r="C15" s="14">
        <v>700</v>
      </c>
      <c r="D15" s="14">
        <v>70005</v>
      </c>
      <c r="E15" s="14">
        <v>2018</v>
      </c>
      <c r="F15" s="28">
        <v>0</v>
      </c>
      <c r="G15" s="28">
        <f>H15</f>
        <v>29520</v>
      </c>
      <c r="H15" s="20">
        <f>I15+I16</f>
        <v>29520</v>
      </c>
      <c r="I15" s="28">
        <f>14637+10455</f>
        <v>25092</v>
      </c>
      <c r="J15" s="20">
        <v>0</v>
      </c>
      <c r="K15" s="23"/>
    </row>
    <row r="16" spans="1:11" ht="25.5" customHeight="1">
      <c r="A16" s="29"/>
      <c r="B16" s="15"/>
      <c r="C16" s="14"/>
      <c r="D16" s="14"/>
      <c r="E16" s="14"/>
      <c r="F16" s="28"/>
      <c r="G16" s="28"/>
      <c r="H16" s="20"/>
      <c r="I16" s="28">
        <f>2583+1845</f>
        <v>4428</v>
      </c>
      <c r="J16" s="20"/>
      <c r="K16" s="23"/>
    </row>
    <row r="17" spans="1:11" s="31" customFormat="1" ht="51" customHeight="1">
      <c r="A17" s="30">
        <v>7</v>
      </c>
      <c r="B17" s="15" t="s">
        <v>24</v>
      </c>
      <c r="C17" s="14">
        <v>750</v>
      </c>
      <c r="D17" s="14">
        <v>75023</v>
      </c>
      <c r="E17" s="14">
        <v>2018</v>
      </c>
      <c r="F17" s="28">
        <v>8733</v>
      </c>
      <c r="G17" s="28">
        <v>67085</v>
      </c>
      <c r="H17" s="20">
        <v>58352</v>
      </c>
      <c r="I17" s="28">
        <v>58352</v>
      </c>
      <c r="J17" s="20">
        <v>0</v>
      </c>
      <c r="K17" s="23"/>
    </row>
    <row r="18" spans="1:11" s="31" customFormat="1" ht="51" customHeight="1">
      <c r="A18" s="32">
        <v>8</v>
      </c>
      <c r="B18" s="33" t="s">
        <v>25</v>
      </c>
      <c r="C18" s="32">
        <v>750</v>
      </c>
      <c r="D18" s="32">
        <v>75023</v>
      </c>
      <c r="E18" s="32">
        <v>2018</v>
      </c>
      <c r="F18" s="34">
        <v>0</v>
      </c>
      <c r="G18" s="34">
        <f>H18</f>
        <v>15000</v>
      </c>
      <c r="H18" s="34">
        <f>I18</f>
        <v>15000</v>
      </c>
      <c r="I18" s="34">
        <f>40000-25000</f>
        <v>15000</v>
      </c>
      <c r="J18" s="34">
        <v>0</v>
      </c>
      <c r="K18" s="35"/>
    </row>
    <row r="19" spans="1:11" s="31" customFormat="1" ht="21.75" customHeight="1">
      <c r="A19" s="30">
        <v>9</v>
      </c>
      <c r="B19" s="15" t="s">
        <v>26</v>
      </c>
      <c r="C19" s="14">
        <v>754</v>
      </c>
      <c r="D19" s="14">
        <v>75495</v>
      </c>
      <c r="E19" s="14">
        <v>2018</v>
      </c>
      <c r="F19" s="28">
        <v>0</v>
      </c>
      <c r="G19" s="28">
        <v>37000</v>
      </c>
      <c r="H19" s="20">
        <v>37000</v>
      </c>
      <c r="I19" s="28">
        <v>30000</v>
      </c>
      <c r="J19" s="20">
        <v>0</v>
      </c>
      <c r="K19" s="23"/>
    </row>
    <row r="20" spans="1:11" s="31" customFormat="1" ht="15.75" customHeight="1">
      <c r="A20" s="30"/>
      <c r="B20" s="15"/>
      <c r="C20" s="14"/>
      <c r="D20" s="14"/>
      <c r="E20" s="14"/>
      <c r="F20" s="28"/>
      <c r="G20" s="28"/>
      <c r="H20" s="20"/>
      <c r="I20" s="28">
        <v>7000</v>
      </c>
      <c r="J20" s="20"/>
      <c r="K20" s="23"/>
    </row>
    <row r="21" spans="1:11" ht="28.5" customHeight="1">
      <c r="A21" s="14">
        <v>10</v>
      </c>
      <c r="B21" s="15" t="s">
        <v>27</v>
      </c>
      <c r="C21" s="14">
        <v>900</v>
      </c>
      <c r="D21" s="14">
        <v>90015</v>
      </c>
      <c r="E21" s="14">
        <v>2018</v>
      </c>
      <c r="F21" s="28">
        <v>0</v>
      </c>
      <c r="G21" s="28">
        <v>30000</v>
      </c>
      <c r="H21" s="20">
        <v>30000</v>
      </c>
      <c r="I21" s="28">
        <v>30000</v>
      </c>
      <c r="J21" s="20">
        <v>0</v>
      </c>
      <c r="K21" s="14"/>
    </row>
    <row r="22" spans="1:11" ht="34.5" customHeight="1">
      <c r="A22" s="14"/>
      <c r="B22" s="15"/>
      <c r="C22" s="14"/>
      <c r="D22" s="14"/>
      <c r="E22" s="14"/>
      <c r="F22" s="28"/>
      <c r="G22" s="28"/>
      <c r="H22" s="20"/>
      <c r="I22" s="28"/>
      <c r="J22" s="20"/>
      <c r="K22" s="14"/>
    </row>
    <row r="23" spans="1:11" ht="36" customHeight="1">
      <c r="A23" s="30">
        <v>11</v>
      </c>
      <c r="B23" s="15" t="s">
        <v>28</v>
      </c>
      <c r="C23" s="14">
        <v>900</v>
      </c>
      <c r="D23" s="14">
        <v>90001</v>
      </c>
      <c r="E23" s="14">
        <v>2015</v>
      </c>
      <c r="F23" s="28">
        <f>20264+178711</f>
        <v>198975</v>
      </c>
      <c r="G23" s="28">
        <v>234436</v>
      </c>
      <c r="H23" s="20">
        <v>20264</v>
      </c>
      <c r="I23" s="28">
        <v>20264</v>
      </c>
      <c r="J23" s="20">
        <f>G23-H23-F23</f>
        <v>15197</v>
      </c>
      <c r="K23" s="23"/>
    </row>
    <row r="24" spans="1:11" ht="33.75" customHeight="1">
      <c r="A24" s="30"/>
      <c r="B24" s="15"/>
      <c r="C24" s="14"/>
      <c r="D24" s="14"/>
      <c r="E24" s="14">
        <v>2019</v>
      </c>
      <c r="F24" s="28"/>
      <c r="G24" s="28"/>
      <c r="H24" s="20"/>
      <c r="I24" s="28"/>
      <c r="J24" s="20"/>
      <c r="K24" s="23"/>
    </row>
    <row r="25" spans="1:11" ht="1.5" customHeight="1">
      <c r="A25" s="30"/>
      <c r="B25" s="15"/>
      <c r="C25" s="14"/>
      <c r="D25" s="14"/>
      <c r="E25" s="14"/>
      <c r="F25" s="28"/>
      <c r="G25" s="28"/>
      <c r="H25" s="20"/>
      <c r="I25" s="28"/>
      <c r="J25" s="20"/>
      <c r="K25" s="23"/>
    </row>
    <row r="26" spans="1:11" ht="33" customHeight="1">
      <c r="A26" s="30">
        <v>12</v>
      </c>
      <c r="B26" s="15" t="s">
        <v>29</v>
      </c>
      <c r="C26" s="14">
        <v>900</v>
      </c>
      <c r="D26" s="14">
        <v>90001</v>
      </c>
      <c r="E26" s="14">
        <v>2018</v>
      </c>
      <c r="F26" s="28">
        <v>0</v>
      </c>
      <c r="G26" s="28">
        <v>18000</v>
      </c>
      <c r="H26" s="20">
        <f>12000+6000</f>
        <v>18000</v>
      </c>
      <c r="I26" s="28">
        <f>H26</f>
        <v>18000</v>
      </c>
      <c r="J26" s="20">
        <v>0</v>
      </c>
      <c r="K26" s="14"/>
    </row>
    <row r="27" spans="1:11" ht="1.5" customHeight="1">
      <c r="A27" s="30"/>
      <c r="B27" s="15"/>
      <c r="C27" s="14"/>
      <c r="D27" s="14"/>
      <c r="E27" s="14">
        <v>2014</v>
      </c>
      <c r="F27" s="28"/>
      <c r="G27" s="28"/>
      <c r="H27" s="20"/>
      <c r="I27" s="28"/>
      <c r="J27" s="20"/>
      <c r="K27" s="14"/>
    </row>
    <row r="28" spans="1:11" ht="34.5" customHeight="1">
      <c r="A28" s="30">
        <v>13</v>
      </c>
      <c r="B28" s="15" t="s">
        <v>30</v>
      </c>
      <c r="C28" s="14">
        <v>900</v>
      </c>
      <c r="D28" s="14">
        <v>90005</v>
      </c>
      <c r="E28" s="14">
        <v>2018</v>
      </c>
      <c r="F28" s="28">
        <v>0</v>
      </c>
      <c r="G28" s="28">
        <v>300000</v>
      </c>
      <c r="H28" s="20">
        <v>300000</v>
      </c>
      <c r="I28" s="28">
        <v>300000</v>
      </c>
      <c r="J28" s="20">
        <v>0</v>
      </c>
      <c r="K28" s="14"/>
    </row>
    <row r="29" spans="1:11" ht="62.25" customHeight="1">
      <c r="A29" s="30"/>
      <c r="B29" s="15"/>
      <c r="C29" s="14"/>
      <c r="D29" s="14"/>
      <c r="E29" s="14"/>
      <c r="F29" s="28"/>
      <c r="G29" s="28"/>
      <c r="H29" s="20"/>
      <c r="I29" s="28"/>
      <c r="J29" s="20"/>
      <c r="K29" s="14"/>
    </row>
    <row r="30" spans="1:11" ht="62.25" customHeight="1">
      <c r="A30" s="36">
        <v>14</v>
      </c>
      <c r="B30" s="37" t="s">
        <v>31</v>
      </c>
      <c r="C30" s="36">
        <v>900</v>
      </c>
      <c r="D30" s="36">
        <v>90095</v>
      </c>
      <c r="E30" s="36">
        <v>2017</v>
      </c>
      <c r="F30" s="38">
        <v>0</v>
      </c>
      <c r="G30" s="38">
        <f>I30</f>
        <v>15000</v>
      </c>
      <c r="H30" s="39">
        <f>I30</f>
        <v>15000</v>
      </c>
      <c r="I30" s="34">
        <f>15000</f>
        <v>15000</v>
      </c>
      <c r="J30" s="39">
        <v>0</v>
      </c>
      <c r="K30" s="36"/>
    </row>
    <row r="31" spans="1:11" ht="17.25" customHeight="1">
      <c r="A31" s="14">
        <v>15</v>
      </c>
      <c r="B31" s="15" t="s">
        <v>32</v>
      </c>
      <c r="C31" s="14">
        <v>900</v>
      </c>
      <c r="D31" s="14">
        <v>90095</v>
      </c>
      <c r="E31" s="14">
        <v>2017</v>
      </c>
      <c r="F31" s="28">
        <v>100000</v>
      </c>
      <c r="G31" s="28">
        <v>900000</v>
      </c>
      <c r="H31" s="28">
        <f>I31+I32</f>
        <v>107724.5</v>
      </c>
      <c r="I31" s="28">
        <f>30000+1568.25+627.3+940.95</f>
        <v>33136.5</v>
      </c>
      <c r="J31" s="28">
        <f>G31-H31-F31</f>
        <v>692275.5</v>
      </c>
      <c r="K31" s="40"/>
    </row>
    <row r="32" spans="1:11" ht="13.5" customHeight="1">
      <c r="A32" s="14"/>
      <c r="B32" s="15"/>
      <c r="C32" s="14"/>
      <c r="D32" s="14"/>
      <c r="E32" s="14">
        <v>2022</v>
      </c>
      <c r="F32" s="28"/>
      <c r="G32" s="28"/>
      <c r="H32" s="28"/>
      <c r="I32" s="28">
        <v>74588</v>
      </c>
      <c r="J32" s="28"/>
      <c r="K32" s="40"/>
    </row>
    <row r="33" spans="1:11" ht="24" customHeight="1">
      <c r="A33" s="41">
        <v>16</v>
      </c>
      <c r="B33" s="42" t="s">
        <v>33</v>
      </c>
      <c r="C33" s="41">
        <v>900</v>
      </c>
      <c r="D33" s="41">
        <v>90095</v>
      </c>
      <c r="E33" s="43">
        <v>2017</v>
      </c>
      <c r="F33" s="44">
        <v>40590</v>
      </c>
      <c r="G33" s="44">
        <f>F33+H33</f>
        <v>290590</v>
      </c>
      <c r="H33" s="45">
        <f>I33+I34</f>
        <v>250000</v>
      </c>
      <c r="I33" s="46">
        <v>154708</v>
      </c>
      <c r="J33" s="44">
        <f>G33-H33-F33</f>
        <v>0</v>
      </c>
      <c r="K33" s="47"/>
    </row>
    <row r="34" spans="1:11" s="49" customFormat="1" ht="22.5" customHeight="1">
      <c r="A34" s="41"/>
      <c r="B34" s="42"/>
      <c r="C34" s="41"/>
      <c r="D34" s="41"/>
      <c r="E34" s="48">
        <v>2018</v>
      </c>
      <c r="F34" s="44"/>
      <c r="G34" s="44"/>
      <c r="H34" s="45"/>
      <c r="I34" s="25">
        <f>95292</f>
        <v>95292</v>
      </c>
      <c r="J34" s="44"/>
      <c r="K34" s="47"/>
    </row>
    <row r="35" spans="1:11" s="49" customFormat="1" ht="33.75" customHeight="1">
      <c r="A35" s="14">
        <v>17</v>
      </c>
      <c r="B35" s="15" t="s">
        <v>34</v>
      </c>
      <c r="C35" s="14">
        <v>900</v>
      </c>
      <c r="D35" s="14">
        <v>90095</v>
      </c>
      <c r="E35" s="18">
        <v>2017</v>
      </c>
      <c r="F35" s="20">
        <v>11881.8</v>
      </c>
      <c r="G35" s="20">
        <f>F35+H35</f>
        <v>111881.8</v>
      </c>
      <c r="H35" s="28">
        <v>100000</v>
      </c>
      <c r="I35" s="50">
        <v>61977</v>
      </c>
      <c r="J35" s="51">
        <f>G35-F35-H35</f>
        <v>0</v>
      </c>
      <c r="K35" s="52"/>
    </row>
    <row r="36" spans="1:11" s="49" customFormat="1" ht="25.5" customHeight="1">
      <c r="A36" s="14"/>
      <c r="B36" s="15"/>
      <c r="C36" s="14"/>
      <c r="D36" s="14"/>
      <c r="E36" s="18">
        <v>2018</v>
      </c>
      <c r="F36" s="20"/>
      <c r="G36" s="20"/>
      <c r="H36" s="28"/>
      <c r="I36" s="53">
        <f>H35-I35</f>
        <v>38023</v>
      </c>
      <c r="J36" s="51"/>
      <c r="K36" s="54"/>
    </row>
    <row r="37" spans="1:11" s="49" customFormat="1" ht="30" customHeight="1">
      <c r="A37" s="14">
        <v>18</v>
      </c>
      <c r="B37" s="15" t="s">
        <v>35</v>
      </c>
      <c r="C37" s="14">
        <v>900</v>
      </c>
      <c r="D37" s="14">
        <v>90095</v>
      </c>
      <c r="E37" s="55">
        <v>2017</v>
      </c>
      <c r="F37" s="20">
        <v>76169.85</v>
      </c>
      <c r="G37" s="20">
        <v>350000</v>
      </c>
      <c r="H37" s="28">
        <v>200000</v>
      </c>
      <c r="I37" s="20">
        <f>H37</f>
        <v>200000</v>
      </c>
      <c r="J37" s="20">
        <f>G37-F37-H37</f>
        <v>73830.15000000002</v>
      </c>
      <c r="K37" s="52"/>
    </row>
    <row r="38" spans="1:11" s="49" customFormat="1" ht="22.5" customHeight="1">
      <c r="A38" s="14"/>
      <c r="B38" s="15"/>
      <c r="C38" s="14"/>
      <c r="D38" s="14"/>
      <c r="E38" s="56">
        <v>2020</v>
      </c>
      <c r="F38" s="20"/>
      <c r="G38" s="20"/>
      <c r="H38" s="28"/>
      <c r="I38" s="20"/>
      <c r="J38" s="20"/>
      <c r="K38" s="54"/>
    </row>
    <row r="39" spans="1:11" s="49" customFormat="1" ht="36" customHeight="1">
      <c r="A39" s="55">
        <v>19</v>
      </c>
      <c r="B39" s="57" t="s">
        <v>36</v>
      </c>
      <c r="C39" s="55">
        <v>900</v>
      </c>
      <c r="D39" s="55">
        <v>90095</v>
      </c>
      <c r="E39" s="18">
        <v>2018</v>
      </c>
      <c r="F39" s="58">
        <v>0</v>
      </c>
      <c r="G39" s="58">
        <v>13530</v>
      </c>
      <c r="H39" s="50">
        <v>13530</v>
      </c>
      <c r="I39" s="58">
        <v>13530</v>
      </c>
      <c r="J39" s="58">
        <v>0</v>
      </c>
      <c r="K39" s="54"/>
    </row>
    <row r="40" spans="1:11" s="49" customFormat="1" ht="36" customHeight="1">
      <c r="A40" s="14">
        <v>20</v>
      </c>
      <c r="B40" s="59" t="s">
        <v>37</v>
      </c>
      <c r="C40" s="14">
        <v>900</v>
      </c>
      <c r="D40" s="14">
        <v>90095</v>
      </c>
      <c r="E40" s="18">
        <v>2016</v>
      </c>
      <c r="F40" s="20">
        <v>63000</v>
      </c>
      <c r="G40" s="20">
        <f>1723909.44+F40</f>
        <v>1786909.44</v>
      </c>
      <c r="H40" s="28">
        <f>I40+I41</f>
        <v>1723909.44</v>
      </c>
      <c r="I40" s="58">
        <v>1444413.02</v>
      </c>
      <c r="J40" s="20">
        <v>0</v>
      </c>
      <c r="K40" s="23"/>
    </row>
    <row r="41" spans="1:11" s="49" customFormat="1" ht="28.5" customHeight="1">
      <c r="A41" s="14"/>
      <c r="B41" s="59"/>
      <c r="C41" s="14"/>
      <c r="D41" s="14"/>
      <c r="E41" s="18">
        <v>2018</v>
      </c>
      <c r="F41" s="20"/>
      <c r="G41" s="20"/>
      <c r="H41" s="28"/>
      <c r="I41" s="58">
        <v>279496.42</v>
      </c>
      <c r="J41" s="20"/>
      <c r="K41" s="23"/>
    </row>
    <row r="42" spans="1:11" s="49" customFormat="1" ht="40.5" customHeight="1">
      <c r="A42" s="14">
        <v>21</v>
      </c>
      <c r="B42" s="15" t="s">
        <v>38</v>
      </c>
      <c r="C42" s="14">
        <v>900</v>
      </c>
      <c r="D42" s="14">
        <v>90095</v>
      </c>
      <c r="E42" s="18">
        <v>2018</v>
      </c>
      <c r="F42" s="20">
        <v>0</v>
      </c>
      <c r="G42" s="20">
        <f>I42</f>
        <v>78155</v>
      </c>
      <c r="H42" s="28">
        <f>I42</f>
        <v>78155</v>
      </c>
      <c r="I42" s="20">
        <f>80000-1845</f>
        <v>78155</v>
      </c>
      <c r="J42" s="20">
        <v>0</v>
      </c>
      <c r="K42" s="23"/>
    </row>
    <row r="43" spans="1:11" s="49" customFormat="1" ht="50.25" customHeight="1">
      <c r="A43" s="32">
        <v>22</v>
      </c>
      <c r="B43" s="60" t="s">
        <v>39</v>
      </c>
      <c r="C43" s="32">
        <v>900</v>
      </c>
      <c r="D43" s="32">
        <v>90095</v>
      </c>
      <c r="E43" s="35">
        <v>2018</v>
      </c>
      <c r="F43" s="61">
        <v>0</v>
      </c>
      <c r="G43" s="61">
        <v>70000</v>
      </c>
      <c r="H43" s="34">
        <v>70000</v>
      </c>
      <c r="I43" s="61">
        <v>70000</v>
      </c>
      <c r="J43" s="61">
        <v>0</v>
      </c>
      <c r="K43" s="62"/>
    </row>
    <row r="44" spans="1:11" ht="18" customHeight="1">
      <c r="A44" s="63" t="s">
        <v>40</v>
      </c>
      <c r="B44" s="63"/>
      <c r="C44" s="63"/>
      <c r="D44" s="63"/>
      <c r="E44" s="63"/>
      <c r="F44" s="64">
        <f>SUM(F8:F43)</f>
        <v>1788256.6500000001</v>
      </c>
      <c r="G44" s="65">
        <f>SUM(G8:G43)</f>
        <v>9405169.39</v>
      </c>
      <c r="H44" s="65">
        <f>SUM(H8:H43)</f>
        <v>4441989.9399999995</v>
      </c>
      <c r="I44" s="66">
        <f>I12+I15+I19+I31+I33+I35+I40</f>
        <v>2514326.52</v>
      </c>
      <c r="J44" s="67">
        <f>G44-H44-F44</f>
        <v>3174922.8000000007</v>
      </c>
      <c r="K44" s="68"/>
    </row>
    <row r="45" spans="1:11" ht="29.25" customHeight="1">
      <c r="A45" s="63"/>
      <c r="B45" s="63"/>
      <c r="C45" s="63"/>
      <c r="D45" s="63"/>
      <c r="E45" s="63"/>
      <c r="F45" s="64"/>
      <c r="G45" s="65"/>
      <c r="H45" s="65"/>
      <c r="I45" s="69">
        <f>I8+I10+I11+I13+I14+I17+I16+I18+I20+I21+I23+I26+I28+I30+I32+I34+I36+I37+I39+I41+I42+I43</f>
        <v>1927663.42</v>
      </c>
      <c r="J45" s="67"/>
      <c r="K45" s="68"/>
    </row>
    <row r="49" ht="15">
      <c r="I49" s="2" t="s">
        <v>1</v>
      </c>
    </row>
  </sheetData>
  <sheetProtection selectLockedCells="1" selectUnlockedCells="1"/>
  <mergeCells count="145">
    <mergeCell ref="A2:B3"/>
    <mergeCell ref="C2:K3"/>
    <mergeCell ref="A4:K5"/>
    <mergeCell ref="A6:A7"/>
    <mergeCell ref="B6:B7"/>
    <mergeCell ref="C6:C7"/>
    <mergeCell ref="D6:D7"/>
    <mergeCell ref="F6:F7"/>
    <mergeCell ref="G6:G7"/>
    <mergeCell ref="H6:H7"/>
    <mergeCell ref="J6:J7"/>
    <mergeCell ref="K6:K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K8:K9"/>
    <mergeCell ref="A12:A13"/>
    <mergeCell ref="B12:B13"/>
    <mergeCell ref="C12:C13"/>
    <mergeCell ref="D12:D13"/>
    <mergeCell ref="F12:F13"/>
    <mergeCell ref="G12:G13"/>
    <mergeCell ref="H12:H13"/>
    <mergeCell ref="J12:J13"/>
    <mergeCell ref="K12:K13"/>
    <mergeCell ref="A15:A16"/>
    <mergeCell ref="B15:B16"/>
    <mergeCell ref="C15:C16"/>
    <mergeCell ref="D15:D16"/>
    <mergeCell ref="E15:E16"/>
    <mergeCell ref="F15:F16"/>
    <mergeCell ref="G15:G16"/>
    <mergeCell ref="H15:H16"/>
    <mergeCell ref="J15:J16"/>
    <mergeCell ref="K15:K16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3:A25"/>
    <mergeCell ref="B23:B25"/>
    <mergeCell ref="C23:C25"/>
    <mergeCell ref="D23:D25"/>
    <mergeCell ref="F23:F25"/>
    <mergeCell ref="G23:G25"/>
    <mergeCell ref="H23:H25"/>
    <mergeCell ref="I23:I25"/>
    <mergeCell ref="J23:J25"/>
    <mergeCell ref="K23:K25"/>
    <mergeCell ref="E24:E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A31:A32"/>
    <mergeCell ref="B31:B32"/>
    <mergeCell ref="C31:C32"/>
    <mergeCell ref="D31:D32"/>
    <mergeCell ref="F31:F32"/>
    <mergeCell ref="G31:G32"/>
    <mergeCell ref="H31:H32"/>
    <mergeCell ref="J31:J32"/>
    <mergeCell ref="K31:K32"/>
    <mergeCell ref="A33:A34"/>
    <mergeCell ref="B33:B34"/>
    <mergeCell ref="C33:C34"/>
    <mergeCell ref="D33:D34"/>
    <mergeCell ref="F33:F34"/>
    <mergeCell ref="G33:G34"/>
    <mergeCell ref="H33:H34"/>
    <mergeCell ref="J33:J34"/>
    <mergeCell ref="K33:K34"/>
    <mergeCell ref="A35:A36"/>
    <mergeCell ref="B35:B36"/>
    <mergeCell ref="C35:C36"/>
    <mergeCell ref="D35:D36"/>
    <mergeCell ref="F35:F36"/>
    <mergeCell ref="G35:G36"/>
    <mergeCell ref="H35:H36"/>
    <mergeCell ref="J35:J36"/>
    <mergeCell ref="A37:A38"/>
    <mergeCell ref="B37:B38"/>
    <mergeCell ref="C37:C38"/>
    <mergeCell ref="D37:D38"/>
    <mergeCell ref="F37:F38"/>
    <mergeCell ref="G37:G38"/>
    <mergeCell ref="H37:H38"/>
    <mergeCell ref="I37:I38"/>
    <mergeCell ref="J37:J38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A44:E45"/>
    <mergeCell ref="F44:F45"/>
    <mergeCell ref="G44:G45"/>
    <mergeCell ref="H44:H45"/>
    <mergeCell ref="J44:J45"/>
    <mergeCell ref="K44:K45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6:F28"/>
  <sheetViews>
    <sheetView view="pageBreakPreview" zoomScaleSheetLayoutView="100" workbookViewId="0" topLeftCell="A1">
      <selection activeCell="E29" sqref="E29"/>
    </sheetView>
  </sheetViews>
  <sheetFormatPr defaultColWidth="8.00390625" defaultRowHeight="12.75"/>
  <cols>
    <col min="1" max="16384" width="9.00390625" style="0" customWidth="1"/>
  </cols>
  <sheetData>
    <row r="26" spans="5:6" ht="12.75">
      <c r="E26">
        <v>260000</v>
      </c>
      <c r="F26">
        <v>85</v>
      </c>
    </row>
    <row r="27" spans="5:6" ht="12.75">
      <c r="E27">
        <f>E26*F27/F26</f>
        <v>305882.35294117645</v>
      </c>
      <c r="F27">
        <v>100</v>
      </c>
    </row>
    <row r="28" spans="5:6" ht="12.75">
      <c r="E28">
        <f>F28*E27/F27</f>
        <v>45882.35294117646</v>
      </c>
      <c r="F28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Stolicki</dc:creator>
  <cp:keywords/>
  <dc:description/>
  <cp:lastModifiedBy/>
  <dcterms:created xsi:type="dcterms:W3CDTF">2017-04-06T08:03:11Z</dcterms:created>
  <dcterms:modified xsi:type="dcterms:W3CDTF">2018-04-27T08:31:28Z</dcterms:modified>
  <cp:category/>
  <cp:version/>
  <cp:contentType/>
  <cp:contentStatus/>
  <cp:revision>2</cp:revision>
</cp:coreProperties>
</file>